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Lake Elmo Aero\Google Drive\Lake Elmo Aero\Flight Training\Aircraft\Arrow N5083S\"/>
    </mc:Choice>
  </mc:AlternateContent>
  <xr:revisionPtr revIDLastSave="0" documentId="13_ncr:1_{62FD9C56-5BBB-4E06-95FC-1BBE17FB9D77}" xr6:coauthVersionLast="45" xr6:coauthVersionMax="45" xr10:uidLastSave="{00000000-0000-0000-0000-000000000000}"/>
  <bookViews>
    <workbookView xWindow="-120" yWindow="-120" windowWidth="29040" windowHeight="15840" tabRatio="474" xr2:uid="{00000000-000D-0000-FFFF-FFFF00000000}"/>
  </bookViews>
  <sheets>
    <sheet name="W&amp;B" sheetId="1" r:id="rId1"/>
  </sheets>
  <definedNames>
    <definedName name="_xlnm.Print_Area" localSheetId="0">'W&amp;B'!$B$2:$F$61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D14" i="1"/>
  <c r="B2" i="1" l="1"/>
  <c r="E13" i="1"/>
  <c r="F14" i="1"/>
  <c r="D15" i="1"/>
  <c r="F15" i="1" s="1"/>
  <c r="D16" i="1"/>
  <c r="F16" i="1" s="1"/>
  <c r="F17" i="1"/>
  <c r="F19" i="1"/>
  <c r="F28" i="1"/>
  <c r="F29" i="1"/>
  <c r="C30" i="1"/>
  <c r="D30" i="1"/>
  <c r="C31" i="1"/>
  <c r="D31" i="1"/>
  <c r="D32" i="1" s="1"/>
  <c r="F31" i="1"/>
  <c r="C32" i="1"/>
  <c r="F32" i="1"/>
  <c r="F18" i="1" l="1"/>
  <c r="D18" i="1"/>
  <c r="B11" i="1" l="1"/>
  <c r="D20" i="1"/>
  <c r="E18" i="1"/>
  <c r="F20" i="1"/>
  <c r="E20" i="1" l="1"/>
</calcChain>
</file>

<file path=xl/sharedStrings.xml><?xml version="1.0" encoding="utf-8"?>
<sst xmlns="http://schemas.openxmlformats.org/spreadsheetml/2006/main" count="46" uniqueCount="44">
  <si>
    <t>Item</t>
  </si>
  <si>
    <t>Weight</t>
  </si>
  <si>
    <t>Arm</t>
  </si>
  <si>
    <t>Moment</t>
  </si>
  <si>
    <t>Aircraft Licensed Empty Weight</t>
  </si>
  <si>
    <t>Seat Occupancy Table:</t>
  </si>
  <si>
    <t>Pilot:</t>
  </si>
  <si>
    <t>Front Seats</t>
  </si>
  <si>
    <t>Copilot:</t>
  </si>
  <si>
    <t>Rear Seats</t>
  </si>
  <si>
    <t>Rear Left:</t>
  </si>
  <si>
    <t>Baggage Area  (200lbs Max)</t>
  </si>
  <si>
    <t>Rear Right:</t>
  </si>
  <si>
    <t>Remaining Useful Load:</t>
  </si>
  <si>
    <t>USAGE:</t>
  </si>
  <si>
    <t>Fill out the areas in Yellow</t>
  </si>
  <si>
    <t>Normal Category</t>
  </si>
  <si>
    <t>Utility Category</t>
  </si>
  <si>
    <t>Center of Gravity</t>
  </si>
  <si>
    <t>Weather Information:</t>
  </si>
  <si>
    <t>Field Elevation:</t>
  </si>
  <si>
    <t>Temperature  C:</t>
  </si>
  <si>
    <t>Dew Point C:</t>
  </si>
  <si>
    <t>Altimeter Setting:</t>
  </si>
  <si>
    <t>Wind Direction:</t>
  </si>
  <si>
    <t>Wind Speed:</t>
  </si>
  <si>
    <t>Runway Heading:</t>
  </si>
  <si>
    <t>Relative Humidity:</t>
  </si>
  <si>
    <t>Pressure Altitude:</t>
  </si>
  <si>
    <t>Density Altitude:</t>
  </si>
  <si>
    <t>Departure</t>
  </si>
  <si>
    <t>Destination</t>
  </si>
  <si>
    <t>Soft Field? Y or N:</t>
  </si>
  <si>
    <t>Departure Total</t>
  </si>
  <si>
    <t>Estimated Fuel Burn</t>
  </si>
  <si>
    <t>Destination Total</t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</si>
  <si>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</si>
  <si>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X-Wind: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</si>
  <si>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</si>
  <si>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X-Wind:</t>
    </r>
  </si>
  <si>
    <t>1971 Piper PA28R-200 N5083S</t>
  </si>
  <si>
    <t>*FOR PLANNING PURPOSES ONLY, VEIFY WEIGHT AND BALANCE BEFORE FLIGHT*</t>
  </si>
  <si>
    <t>*FOR PLANNING PURPOSES ONLY, VERIFY WEIGHT AND BALANCE BEFORE FLIGHT*</t>
  </si>
  <si>
    <t>Fuel (48 Gallons Maximum)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</si>
</sst>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\-??_);_(@_)"/>
    <numFmt numFmtId="165" formatCode="#%"/>
    <numFmt numFmtId="166" formatCode="0&quot; Ft&quot;."/>
    <numFmt numFmtId="167" formatCode="0&quot;  KT&quot;"/>
    <numFmt numFmtId="168" formatCode="0&quot; gal&quot;"/>
    <numFmt numFmtId="169" formatCode="[$-F800]dddd\,\ mmmm\ dd\,\ yyyy"/>
  </numFmts>
  <fonts count="14">
    <font>
      <sz val="9"/>
      <name val="Geneva"/>
      <family val="2"/>
    </font>
    <font>
      <b/>
      <sz val="12"/>
      <name val="Geneva"/>
      <family val="2"/>
    </font>
    <font>
      <b/>
      <sz val="9"/>
      <name val="Geneva"/>
      <family val="2"/>
    </font>
    <font>
      <b/>
      <sz val="9"/>
      <color indexed="9"/>
      <name val="Geneva"/>
      <family val="2"/>
    </font>
    <font>
      <b/>
      <sz val="9"/>
      <color indexed="16"/>
      <name val="Geneva"/>
      <family val="2"/>
    </font>
    <font>
      <sz val="9"/>
      <name val="Geneva"/>
      <family val="2"/>
    </font>
    <font>
      <b/>
      <u/>
      <sz val="9"/>
      <name val="Geneva"/>
    </font>
    <font>
      <sz val="9"/>
      <name val="Geneva"/>
    </font>
    <font>
      <u/>
      <sz val="9"/>
      <name val="Geneva"/>
    </font>
    <font>
      <b/>
      <sz val="9"/>
      <name val="Geneva"/>
    </font>
    <font>
      <b/>
      <u/>
      <sz val="9"/>
      <name val="Geneva"/>
      <family val="2"/>
    </font>
    <font>
      <sz val="9"/>
      <color theme="1"/>
      <name val="Geneva"/>
      <family val="2"/>
    </font>
    <font>
      <b/>
      <sz val="11"/>
      <color rgb="FFFF0000"/>
      <name val="Geneva"/>
    </font>
    <font>
      <b/>
      <sz val="16"/>
      <color rgb="FFFF0000"/>
      <name val="Geneva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002060"/>
        <bgColor indexed="37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80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0" borderId="2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68" fontId="2" fillId="2" borderId="1" xfId="0" applyNumberFormat="1" applyFont="1" applyFill="1" applyBorder="1" applyAlignment="1" applyProtection="1">
      <alignment horizontal="center" vertical="center"/>
      <protection locked="0"/>
    </xf>
    <xf numFmtId="4" fontId="2" fillId="3" borderId="1" xfId="1" applyNumberFormat="1" applyFont="1" applyFill="1" applyBorder="1" applyAlignment="1" applyProtection="1">
      <alignment horizontal="center" vertical="center"/>
    </xf>
    <xf numFmtId="3" fontId="2" fillId="2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2" fillId="4" borderId="2" xfId="0" applyFont="1" applyFill="1" applyBorder="1" applyAlignment="1" applyProtection="1">
      <alignment horizontal="left" vertical="center"/>
    </xf>
    <xf numFmtId="0" fontId="0" fillId="4" borderId="2" xfId="0" applyFont="1" applyFill="1" applyBorder="1" applyAlignment="1" applyProtection="1">
      <alignment horizontal="right" vertical="center"/>
    </xf>
    <xf numFmtId="0" fontId="2" fillId="4" borderId="3" xfId="0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vertical="center"/>
    </xf>
    <xf numFmtId="4" fontId="5" fillId="4" borderId="0" xfId="1" applyNumberFormat="1" applyFont="1" applyFill="1" applyBorder="1" applyAlignment="1" applyProtection="1">
      <alignment horizontal="center" vertical="center"/>
    </xf>
    <xf numFmtId="4" fontId="5" fillId="4" borderId="3" xfId="1" applyNumberFormat="1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2" fontId="0" fillId="4" borderId="0" xfId="0" applyNumberForma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right" vertical="center"/>
    </xf>
    <xf numFmtId="0" fontId="0" fillId="4" borderId="4" xfId="0" applyFill="1" applyBorder="1" applyAlignment="1" applyProtection="1">
      <alignment horizontal="right" vertical="center"/>
    </xf>
    <xf numFmtId="165" fontId="0" fillId="4" borderId="0" xfId="0" applyNumberFormat="1" applyFill="1" applyBorder="1" applyAlignment="1" applyProtection="1">
      <alignment horizontal="center" vertical="center"/>
    </xf>
    <xf numFmtId="166" fontId="2" fillId="4" borderId="0" xfId="0" applyNumberFormat="1" applyFont="1" applyFill="1" applyBorder="1" applyAlignment="1" applyProtection="1">
      <alignment horizontal="center" vertical="center"/>
    </xf>
    <xf numFmtId="166" fontId="2" fillId="4" borderId="5" xfId="0" applyNumberFormat="1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right" vertical="center"/>
    </xf>
    <xf numFmtId="166" fontId="2" fillId="4" borderId="3" xfId="0" applyNumberFormat="1" applyFont="1" applyFill="1" applyBorder="1" applyAlignment="1" applyProtection="1">
      <alignment horizontal="center" vertical="center"/>
    </xf>
    <xf numFmtId="166" fontId="0" fillId="4" borderId="3" xfId="0" applyNumberForma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right" vertical="center"/>
    </xf>
    <xf numFmtId="167" fontId="2" fillId="4" borderId="3" xfId="0" applyNumberFormat="1" applyFont="1" applyFill="1" applyBorder="1" applyAlignment="1" applyProtection="1">
      <alignment horizontal="left" vertical="center"/>
    </xf>
    <xf numFmtId="167" fontId="9" fillId="4" borderId="3" xfId="0" applyNumberFormat="1" applyFont="1" applyFill="1" applyBorder="1" applyAlignment="1" applyProtection="1">
      <alignment horizontal="left" vertical="center"/>
    </xf>
    <xf numFmtId="0" fontId="7" fillId="4" borderId="5" xfId="0" applyFont="1" applyFill="1" applyBorder="1" applyAlignment="1" applyProtection="1">
      <alignment horizontal="right" vertical="center"/>
    </xf>
    <xf numFmtId="167" fontId="9" fillId="4" borderId="6" xfId="0" applyNumberFormat="1" applyFont="1" applyFill="1" applyBorder="1" applyAlignment="1" applyProtection="1">
      <alignment horizontal="left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4" fontId="9" fillId="4" borderId="3" xfId="0" applyNumberFormat="1" applyFont="1" applyFill="1" applyBorder="1" applyAlignment="1" applyProtection="1">
      <alignment horizontal="center" vertical="center"/>
    </xf>
    <xf numFmtId="4" fontId="9" fillId="4" borderId="6" xfId="0" applyNumberFormat="1" applyFont="1" applyFill="1" applyBorder="1" applyAlignment="1" applyProtection="1">
      <alignment horizontal="center" vertical="center"/>
    </xf>
    <xf numFmtId="2" fontId="9" fillId="0" borderId="5" xfId="0" applyNumberFormat="1" applyFont="1" applyBorder="1" applyAlignment="1" applyProtection="1">
      <alignment horizontal="center" vertical="center"/>
    </xf>
    <xf numFmtId="4" fontId="9" fillId="0" borderId="5" xfId="0" applyNumberFormat="1" applyFont="1" applyBorder="1" applyAlignment="1" applyProtection="1">
      <alignment horizontal="center" vertical="center"/>
    </xf>
    <xf numFmtId="4" fontId="11" fillId="4" borderId="0" xfId="1" applyNumberFormat="1" applyFont="1" applyFill="1" applyBorder="1" applyAlignment="1" applyProtection="1">
      <alignment horizontal="center" vertical="center"/>
    </xf>
    <xf numFmtId="4" fontId="11" fillId="4" borderId="3" xfId="1" applyNumberFormat="1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 textRotation="180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>
      <alignment horizontal="center" vertical="center" textRotation="90"/>
    </xf>
    <xf numFmtId="0" fontId="1" fillId="5" borderId="8" xfId="0" applyFont="1" applyFill="1" applyBorder="1" applyAlignment="1" applyProtection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</xf>
    <xf numFmtId="169" fontId="1" fillId="5" borderId="7" xfId="0" applyNumberFormat="1" applyFont="1" applyFill="1" applyBorder="1" applyAlignment="1" applyProtection="1">
      <alignment horizontal="center" vertical="center"/>
    </xf>
    <xf numFmtId="169" fontId="1" fillId="5" borderId="8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4" fontId="4" fillId="0" borderId="2" xfId="0" applyNumberFormat="1" applyFon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 applyProtection="1">
      <alignment horizontal="center" vertical="center"/>
    </xf>
    <xf numFmtId="0" fontId="3" fillId="6" borderId="11" xfId="0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1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52557957172161"/>
          <c:y val="0.15061756794259976"/>
          <c:w val="0.8005541768371941"/>
          <c:h val="0.707552295916398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'W&amp;B'!$C$36</c:f>
              <c:strCache>
                <c:ptCount val="1"/>
                <c:pt idx="0">
                  <c:v>Normal Category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'W&amp;B'!$C$37:$C$42</c:f>
              <c:numCache>
                <c:formatCode>General</c:formatCode>
                <c:ptCount val="6"/>
                <c:pt idx="0">
                  <c:v>81</c:v>
                </c:pt>
                <c:pt idx="1">
                  <c:v>81</c:v>
                </c:pt>
                <c:pt idx="2">
                  <c:v>86</c:v>
                </c:pt>
                <c:pt idx="3">
                  <c:v>90</c:v>
                </c:pt>
                <c:pt idx="4">
                  <c:v>95.9</c:v>
                </c:pt>
                <c:pt idx="5">
                  <c:v>95.9</c:v>
                </c:pt>
              </c:numCache>
            </c:numRef>
          </c:xVal>
          <c:yVal>
            <c:numRef>
              <c:f>'W&amp;B'!$D$37:$D$42</c:f>
              <c:numCache>
                <c:formatCode>General</c:formatCode>
                <c:ptCount val="6"/>
                <c:pt idx="0">
                  <c:v>1200</c:v>
                </c:pt>
                <c:pt idx="1">
                  <c:v>1925</c:v>
                </c:pt>
                <c:pt idx="2">
                  <c:v>2300</c:v>
                </c:pt>
                <c:pt idx="3">
                  <c:v>2600</c:v>
                </c:pt>
                <c:pt idx="4">
                  <c:v>2600</c:v>
                </c:pt>
                <c:pt idx="5">
                  <c:v>1200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6F-4A0D-9602-396DE4CD502F}"/>
            </c:ext>
          </c:extLst>
        </c:ser>
        <c:ser>
          <c:idx val="2"/>
          <c:order val="1"/>
          <c:tx>
            <c:v>Departure CG</c:v>
          </c:tx>
          <c:spPr>
            <a:ln w="12700">
              <a:noFill/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25400">
                <a:solidFill>
                  <a:srgbClr val="FF0000"/>
                </a:solidFill>
                <a:prstDash val="solid"/>
              </a:ln>
            </c:spPr>
          </c:marker>
          <c:xVal>
            <c:numRef>
              <c:f>'W&amp;B'!$E$18:$E$18</c:f>
              <c:numCache>
                <c:formatCode>#,##0.00</c:formatCode>
                <c:ptCount val="1"/>
                <c:pt idx="0">
                  <c:v>85.496152876616691</c:v>
                </c:pt>
              </c:numCache>
            </c:numRef>
          </c:xVal>
          <c:yVal>
            <c:numRef>
              <c:f>'W&amp;B'!$D$18:$D$18</c:f>
              <c:numCache>
                <c:formatCode>#,##0.00</c:formatCode>
                <c:ptCount val="1"/>
                <c:pt idx="0">
                  <c:v>1547.13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6F-4A0D-9602-396DE4CD502F}"/>
            </c:ext>
          </c:extLst>
        </c:ser>
        <c:ser>
          <c:idx val="1"/>
          <c:order val="2"/>
          <c:tx>
            <c:v>Destination CG</c:v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marker>
          <c:xVal>
            <c:numRef>
              <c:f>'W&amp;B'!$E$20</c:f>
              <c:numCache>
                <c:formatCode>0.00</c:formatCode>
                <c:ptCount val="1"/>
                <c:pt idx="0">
                  <c:v>85.496152876616691</c:v>
                </c:pt>
              </c:numCache>
            </c:numRef>
          </c:xVal>
          <c:yVal>
            <c:numRef>
              <c:f>'W&amp;B'!$D$20</c:f>
              <c:numCache>
                <c:formatCode>#,##0.00</c:formatCode>
                <c:ptCount val="1"/>
                <c:pt idx="0">
                  <c:v>1547.13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6F-4A0D-9602-396DE4CD5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824687"/>
        <c:axId val="1"/>
      </c:scatterChart>
      <c:valAx>
        <c:axId val="679824687"/>
        <c:scaling>
          <c:orientation val="minMax"/>
          <c:max val="98"/>
          <c:min val="7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3C3C3C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Aircraft Arm (Inches Aft of Datum)</a:t>
                </a:r>
              </a:p>
            </c:rich>
          </c:tx>
          <c:layout>
            <c:manualLayout>
              <c:xMode val="edge"/>
              <c:yMode val="edge"/>
              <c:x val="0.36196672175237354"/>
              <c:y val="0.919467600953550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3C3C3C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"/>
        <c:crossesAt val="950"/>
        <c:crossBetween val="midCat"/>
        <c:majorUnit val="1"/>
        <c:minorUnit val="1"/>
      </c:valAx>
      <c:valAx>
        <c:axId val="1"/>
        <c:scaling>
          <c:orientation val="minMax"/>
          <c:max val="2800"/>
          <c:min val="1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3C3C3C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Total Weight (lbs)</a:t>
                </a:r>
              </a:p>
            </c:rich>
          </c:tx>
          <c:layout>
            <c:manualLayout>
              <c:xMode val="edge"/>
              <c:yMode val="edge"/>
              <c:x val="6.0768121577395418E-2"/>
              <c:y val="0.392306099352259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3C3C3C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679824687"/>
        <c:crossesAt val="0"/>
        <c:crossBetween val="midCat"/>
        <c:majorUnit val="100"/>
        <c:minorUnit val="20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3.3334296515687832E-2"/>
          <c:w val="0.95734794724733485"/>
          <c:h val="7.1431048183197288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3C3C3C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6</xdr:col>
      <xdr:colOff>0</xdr:colOff>
      <xdr:row>60</xdr:row>
      <xdr:rowOff>0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19600ADB-9549-4151-AE03-0578DB65F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628650</xdr:colOff>
      <xdr:row>2</xdr:row>
      <xdr:rowOff>28575</xdr:rowOff>
    </xdr:from>
    <xdr:to>
      <xdr:col>5</xdr:col>
      <xdr:colOff>809625</xdr:colOff>
      <xdr:row>10</xdr:row>
      <xdr:rowOff>114300</xdr:rowOff>
    </xdr:to>
    <xdr:pic>
      <xdr:nvPicPr>
        <xdr:cNvPr id="1068" name="Picture 2">
          <a:extLst>
            <a:ext uri="{FF2B5EF4-FFF2-40B4-BE49-F238E27FC236}">
              <a16:creationId xmlns:a16="http://schemas.microsoft.com/office/drawing/2014/main" id="{70620C6F-C089-485B-B61E-1B1394B4A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295275"/>
          <a:ext cx="20764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0.15797</cdr:x>
      <cdr:y>0.83222</cdr:y>
    </cdr:from>
    <cdr:to>
      <cdr:x>0.16098</cdr:x>
      <cdr:y>0.87008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5046" y="3440267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1"/>
  <sheetViews>
    <sheetView tabSelected="1" zoomScaleNormal="100" workbookViewId="0">
      <selection activeCell="C22" sqref="C22"/>
    </sheetView>
  </sheetViews>
  <sheetFormatPr defaultColWidth="11.42578125" defaultRowHeight="12"/>
  <cols>
    <col min="1" max="1" width="6.7109375" style="1" customWidth="1"/>
    <col min="2" max="2" width="30.7109375" style="1" customWidth="1"/>
    <col min="3" max="3" width="12.7109375" style="1" customWidth="1"/>
    <col min="4" max="4" width="12.7109375" style="21" customWidth="1"/>
    <col min="5" max="5" width="15.7109375" style="21" customWidth="1"/>
    <col min="6" max="6" width="20.7109375" style="21" customWidth="1"/>
    <col min="7" max="7" width="6.7109375" style="1" customWidth="1"/>
    <col min="8" max="8" width="10.7109375" style="1" customWidth="1"/>
    <col min="9" max="9" width="19.7109375" style="1" customWidth="1"/>
    <col min="10" max="11" width="10.7109375" style="1" customWidth="1"/>
    <col min="12" max="12" width="20.7109375" style="1" customWidth="1"/>
    <col min="13" max="13" width="12.7109375" style="1" customWidth="1"/>
    <col min="14" max="16384" width="11.42578125" style="1"/>
  </cols>
  <sheetData>
    <row r="1" spans="1:8" ht="21" customHeight="1" thickBot="1">
      <c r="A1" s="61" t="s">
        <v>41</v>
      </c>
      <c r="B1" s="62"/>
      <c r="C1" s="62"/>
      <c r="D1" s="62"/>
      <c r="E1" s="62"/>
      <c r="F1" s="62"/>
      <c r="G1" s="63"/>
    </row>
    <row r="2" spans="1:8" ht="21" customHeight="1" thickBot="1">
      <c r="A2" s="67" t="s">
        <v>42</v>
      </c>
      <c r="B2" s="70">
        <f ca="1">NOW()</f>
        <v>42605.499800231482</v>
      </c>
      <c r="C2" s="71"/>
      <c r="D2" s="68" t="s">
        <v>40</v>
      </c>
      <c r="E2" s="68"/>
      <c r="F2" s="69"/>
      <c r="G2" s="60" t="s">
        <v>42</v>
      </c>
    </row>
    <row r="3" spans="1:8" ht="11.85" customHeight="1">
      <c r="A3" s="67"/>
      <c r="B3" s="72" t="s">
        <v>14</v>
      </c>
      <c r="C3" s="73"/>
      <c r="D3" s="4"/>
      <c r="E3" s="4"/>
      <c r="F3" s="5"/>
      <c r="G3" s="60"/>
    </row>
    <row r="4" spans="1:8" ht="11.85" customHeight="1" thickBot="1">
      <c r="A4" s="67"/>
      <c r="B4" s="76" t="s">
        <v>15</v>
      </c>
      <c r="C4" s="77"/>
      <c r="D4" s="4"/>
      <c r="E4" s="4"/>
      <c r="F4" s="5"/>
      <c r="G4" s="60"/>
    </row>
    <row r="5" spans="1:8" ht="11.85" customHeight="1">
      <c r="A5" s="67"/>
      <c r="B5" s="22" t="s">
        <v>5</v>
      </c>
      <c r="C5" s="24"/>
      <c r="D5" s="4"/>
      <c r="E5" s="4"/>
      <c r="F5" s="5"/>
      <c r="G5" s="60"/>
    </row>
    <row r="6" spans="1:8" ht="11.85" customHeight="1">
      <c r="A6" s="67"/>
      <c r="B6" s="23" t="s">
        <v>6</v>
      </c>
      <c r="C6" s="57"/>
      <c r="D6" s="4"/>
      <c r="E6" s="4"/>
      <c r="F6" s="5"/>
      <c r="G6" s="60"/>
    </row>
    <row r="7" spans="1:8" ht="11.85" customHeight="1">
      <c r="A7" s="67"/>
      <c r="B7" s="23" t="s">
        <v>8</v>
      </c>
      <c r="C7" s="57"/>
      <c r="D7" s="4"/>
      <c r="E7" s="4"/>
      <c r="F7" s="5"/>
      <c r="G7" s="60"/>
    </row>
    <row r="8" spans="1:8" ht="11.85" customHeight="1">
      <c r="A8" s="67"/>
      <c r="B8" s="23" t="s">
        <v>10</v>
      </c>
      <c r="C8" s="57"/>
      <c r="D8" s="4"/>
      <c r="E8" s="4"/>
      <c r="F8" s="5"/>
      <c r="G8" s="60"/>
    </row>
    <row r="9" spans="1:8" ht="11.85" customHeight="1" thickBot="1">
      <c r="A9" s="67"/>
      <c r="B9" s="23" t="s">
        <v>12</v>
      </c>
      <c r="C9" s="58"/>
      <c r="D9" s="4"/>
      <c r="E9" s="4"/>
      <c r="F9" s="5"/>
      <c r="G9" s="60"/>
    </row>
    <row r="10" spans="1:8" ht="11.85" customHeight="1">
      <c r="A10" s="67"/>
      <c r="B10" s="78" t="s">
        <v>13</v>
      </c>
      <c r="C10" s="79"/>
      <c r="D10" s="4"/>
      <c r="E10" s="4"/>
      <c r="F10" s="5"/>
      <c r="G10" s="60"/>
    </row>
    <row r="11" spans="1:8" s="19" customFormat="1" ht="11.85" customHeight="1" thickBot="1">
      <c r="A11" s="67"/>
      <c r="B11" s="74">
        <f>D40-D18</f>
        <v>1052.8699999999999</v>
      </c>
      <c r="C11" s="75"/>
      <c r="D11" s="4"/>
      <c r="E11" s="4"/>
      <c r="F11" s="5"/>
      <c r="G11" s="60"/>
    </row>
    <row r="12" spans="1:8" ht="11.85" customHeight="1">
      <c r="A12" s="67"/>
      <c r="B12" s="33" t="s">
        <v>0</v>
      </c>
      <c r="C12" s="35"/>
      <c r="D12" s="35" t="s">
        <v>1</v>
      </c>
      <c r="E12" s="35" t="s">
        <v>2</v>
      </c>
      <c r="F12" s="59" t="s">
        <v>3</v>
      </c>
      <c r="G12" s="60"/>
      <c r="H12" s="19"/>
    </row>
    <row r="13" spans="1:8" ht="11.85" customHeight="1">
      <c r="A13" s="67"/>
      <c r="B13" s="25" t="s">
        <v>4</v>
      </c>
      <c r="C13" s="4"/>
      <c r="D13" s="26">
        <v>1547.13</v>
      </c>
      <c r="E13" s="55">
        <f>F13/D13</f>
        <v>85.496152876616691</v>
      </c>
      <c r="F13" s="27">
        <v>132273.663</v>
      </c>
      <c r="G13" s="60"/>
      <c r="H13" s="19"/>
    </row>
    <row r="14" spans="1:8" ht="11.85" customHeight="1">
      <c r="A14" s="67"/>
      <c r="B14" s="28" t="s">
        <v>43</v>
      </c>
      <c r="C14" s="16"/>
      <c r="D14" s="55">
        <f>6.01*C14</f>
        <v>0</v>
      </c>
      <c r="E14" s="26">
        <v>95</v>
      </c>
      <c r="F14" s="56">
        <f>D14*E14</f>
        <v>0</v>
      </c>
      <c r="G14" s="60"/>
      <c r="H14" s="19"/>
    </row>
    <row r="15" spans="1:8" ht="11.85" customHeight="1">
      <c r="A15" s="67"/>
      <c r="B15" s="28" t="s">
        <v>7</v>
      </c>
      <c r="C15" s="4"/>
      <c r="D15" s="17">
        <f>SUM(C6,C7)</f>
        <v>0</v>
      </c>
      <c r="E15" s="26">
        <v>85.5</v>
      </c>
      <c r="F15" s="56">
        <f>D15*E15</f>
        <v>0</v>
      </c>
      <c r="G15" s="60"/>
    </row>
    <row r="16" spans="1:8" ht="11.85" customHeight="1">
      <c r="A16" s="67"/>
      <c r="B16" s="28" t="s">
        <v>9</v>
      </c>
      <c r="C16" s="4"/>
      <c r="D16" s="17">
        <f>SUM(C8,C9)</f>
        <v>0</v>
      </c>
      <c r="E16" s="26">
        <v>118.1</v>
      </c>
      <c r="F16" s="56">
        <f>D16*E16</f>
        <v>0</v>
      </c>
      <c r="G16" s="60"/>
    </row>
    <row r="17" spans="1:9" ht="11.85" customHeight="1">
      <c r="A17" s="67"/>
      <c r="B17" s="28" t="s">
        <v>11</v>
      </c>
      <c r="C17" s="4"/>
      <c r="D17" s="18"/>
      <c r="E17" s="26">
        <v>142.80000000000001</v>
      </c>
      <c r="F17" s="56">
        <f>D17*E17</f>
        <v>0</v>
      </c>
      <c r="G17" s="60"/>
    </row>
    <row r="18" spans="1:9" ht="11.85" customHeight="1">
      <c r="A18" s="67"/>
      <c r="B18" s="29" t="s">
        <v>33</v>
      </c>
      <c r="C18" s="4"/>
      <c r="D18" s="50">
        <f>SUM(D13:D17)</f>
        <v>1547.13</v>
      </c>
      <c r="E18" s="50">
        <f>F18/D18</f>
        <v>85.496152876616691</v>
      </c>
      <c r="F18" s="51">
        <f>SUM(F13:F17)</f>
        <v>132273.663</v>
      </c>
      <c r="G18" s="60"/>
      <c r="H18" s="20"/>
      <c r="I18" s="20"/>
    </row>
    <row r="19" spans="1:9" ht="11.85" customHeight="1">
      <c r="A19" s="67"/>
      <c r="B19" s="28" t="s">
        <v>34</v>
      </c>
      <c r="C19" s="16"/>
      <c r="D19" s="55">
        <f>6.01*C19</f>
        <v>0</v>
      </c>
      <c r="E19" s="32">
        <v>95</v>
      </c>
      <c r="F19" s="5">
        <f>D19*E19</f>
        <v>0</v>
      </c>
      <c r="G19" s="60"/>
      <c r="H19" s="20"/>
      <c r="I19" s="20"/>
    </row>
    <row r="20" spans="1:9" ht="11.85" customHeight="1" thickBot="1">
      <c r="A20" s="67"/>
      <c r="B20" s="30" t="s">
        <v>35</v>
      </c>
      <c r="C20" s="31"/>
      <c r="D20" s="54">
        <f>D18-D19</f>
        <v>1547.13</v>
      </c>
      <c r="E20" s="53">
        <f>F20/D20</f>
        <v>85.496152876616691</v>
      </c>
      <c r="F20" s="52">
        <f>F18-F19</f>
        <v>132273.663</v>
      </c>
      <c r="G20" s="60"/>
      <c r="H20" s="20"/>
    </row>
    <row r="21" spans="1:9" ht="21" customHeight="1">
      <c r="A21" s="67"/>
      <c r="B21" s="33" t="s">
        <v>19</v>
      </c>
      <c r="C21" s="34" t="s">
        <v>30</v>
      </c>
      <c r="D21" s="34" t="s">
        <v>31</v>
      </c>
      <c r="E21" s="35"/>
      <c r="F21" s="36"/>
      <c r="G21" s="60"/>
      <c r="H21" s="20"/>
    </row>
    <row r="22" spans="1:9" ht="11.85" customHeight="1">
      <c r="A22" s="67"/>
      <c r="B22" s="37" t="s">
        <v>20</v>
      </c>
      <c r="C22" s="2"/>
      <c r="D22" s="2"/>
      <c r="E22" s="42"/>
      <c r="F22" s="43"/>
      <c r="G22" s="60"/>
      <c r="H22" s="20"/>
    </row>
    <row r="23" spans="1:9" ht="11.85" customHeight="1">
      <c r="A23" s="67"/>
      <c r="B23" s="37" t="s">
        <v>21</v>
      </c>
      <c r="C23" s="2"/>
      <c r="D23" s="2"/>
      <c r="E23" s="42"/>
      <c r="F23" s="43"/>
      <c r="G23" s="60"/>
      <c r="H23" s="20"/>
    </row>
    <row r="24" spans="1:9" ht="11.85" customHeight="1">
      <c r="A24" s="67"/>
      <c r="B24" s="37" t="s">
        <v>22</v>
      </c>
      <c r="C24" s="2"/>
      <c r="D24" s="2"/>
      <c r="E24" s="42"/>
      <c r="F24" s="44"/>
      <c r="G24" s="60"/>
      <c r="H24" s="20"/>
    </row>
    <row r="25" spans="1:9" ht="11.85" customHeight="1">
      <c r="A25" s="67"/>
      <c r="B25" s="37" t="s">
        <v>23</v>
      </c>
      <c r="C25" s="2"/>
      <c r="D25" s="2"/>
      <c r="E25" s="42"/>
      <c r="F25" s="43"/>
      <c r="G25" s="60"/>
    </row>
    <row r="26" spans="1:9" ht="11.85" customHeight="1">
      <c r="A26" s="67"/>
      <c r="B26" s="37" t="s">
        <v>24</v>
      </c>
      <c r="C26" s="2"/>
      <c r="D26" s="2"/>
      <c r="E26" s="42"/>
      <c r="F26" s="43"/>
      <c r="G26" s="60"/>
    </row>
    <row r="27" spans="1:9" ht="11.85" customHeight="1">
      <c r="A27" s="67"/>
      <c r="B27" s="37" t="s">
        <v>25</v>
      </c>
      <c r="C27" s="2"/>
      <c r="D27" s="2"/>
      <c r="E27" s="42"/>
      <c r="F27" s="5"/>
      <c r="G27" s="60"/>
    </row>
    <row r="28" spans="1:9" ht="11.85" customHeight="1">
      <c r="A28" s="67"/>
      <c r="B28" s="37" t="s">
        <v>26</v>
      </c>
      <c r="C28" s="2"/>
      <c r="D28" s="2"/>
      <c r="E28" s="45" t="s">
        <v>36</v>
      </c>
      <c r="F28" s="46">
        <f>C27*COS(RADIANS(ABS(C26-C28)))</f>
        <v>0</v>
      </c>
      <c r="G28" s="60"/>
    </row>
    <row r="29" spans="1:9" ht="11.85" customHeight="1">
      <c r="A29" s="67"/>
      <c r="B29" s="37" t="s">
        <v>32</v>
      </c>
      <c r="C29" s="3"/>
      <c r="D29" s="3"/>
      <c r="E29" s="45" t="s">
        <v>37</v>
      </c>
      <c r="F29" s="46">
        <f>C27*SIN(RADIANS(ABS(C28-C26)))</f>
        <v>0</v>
      </c>
      <c r="G29" s="60"/>
    </row>
    <row r="30" spans="1:9" ht="11.85" customHeight="1">
      <c r="A30" s="67"/>
      <c r="B30" s="37" t="s">
        <v>27</v>
      </c>
      <c r="C30" s="39">
        <f>(((112-0.1*C23)+C24)/(112+(0.9*C23)))^8</f>
        <v>1</v>
      </c>
      <c r="D30" s="39">
        <f>(((112-0.1*D23)+D24)/(112+(0.9*D23)))^8</f>
        <v>1</v>
      </c>
      <c r="E30" s="42"/>
      <c r="F30" s="46"/>
      <c r="G30" s="60"/>
    </row>
    <row r="31" spans="1:9" ht="11.85" customHeight="1">
      <c r="A31" s="67"/>
      <c r="B31" s="37" t="s">
        <v>28</v>
      </c>
      <c r="C31" s="40">
        <f>(29.92-C25)*1000+C22</f>
        <v>29920</v>
      </c>
      <c r="D31" s="40">
        <f>(29.92-D25)*1000+D22</f>
        <v>29920</v>
      </c>
      <c r="E31" s="45" t="s">
        <v>38</v>
      </c>
      <c r="F31" s="47">
        <f>D27*COS(RADIANS(ABS(D26-D28)))</f>
        <v>0</v>
      </c>
      <c r="G31" s="60"/>
    </row>
    <row r="32" spans="1:9" ht="11.85" customHeight="1" thickBot="1">
      <c r="A32" s="67"/>
      <c r="B32" s="38" t="s">
        <v>29</v>
      </c>
      <c r="C32" s="41">
        <f>C31+((288.15-0.0019812*C31)/0.0019812)*(1-((288.15-0.0019812*C31)/(273.15+C23))^0.234969)</f>
        <v>34622.223622810554</v>
      </c>
      <c r="D32" s="41">
        <f>D31+((288.15-0.0019812*D31)/0.0019812)*(1-((288.15-0.0019812*D31)/(273.15+D23))^0.234969)</f>
        <v>34622.223622810554</v>
      </c>
      <c r="E32" s="48" t="s">
        <v>39</v>
      </c>
      <c r="F32" s="49">
        <f>D27*SIN(RADIANS(ABS(D28-D26)))</f>
        <v>0</v>
      </c>
      <c r="G32" s="60"/>
    </row>
    <row r="33" spans="1:7" ht="11.85" customHeight="1">
      <c r="A33" s="67"/>
      <c r="B33" s="6"/>
      <c r="C33" s="7"/>
      <c r="D33" s="8"/>
      <c r="E33" s="8"/>
      <c r="F33" s="9"/>
      <c r="G33" s="60"/>
    </row>
    <row r="34" spans="1:7" ht="11.85" customHeight="1">
      <c r="A34" s="67"/>
      <c r="B34" s="6"/>
      <c r="C34" s="7"/>
      <c r="D34" s="8"/>
      <c r="E34" s="8"/>
      <c r="F34" s="9"/>
      <c r="G34" s="60"/>
    </row>
    <row r="35" spans="1:7" ht="11.85" customHeight="1">
      <c r="A35" s="67"/>
      <c r="B35" s="6"/>
      <c r="C35" s="7"/>
      <c r="D35" s="8"/>
      <c r="E35" s="8"/>
      <c r="F35" s="9"/>
      <c r="G35" s="60"/>
    </row>
    <row r="36" spans="1:7" ht="11.85" customHeight="1">
      <c r="A36" s="67"/>
      <c r="B36" s="6"/>
      <c r="C36" s="7" t="s">
        <v>16</v>
      </c>
      <c r="D36" s="8" t="s">
        <v>17</v>
      </c>
      <c r="E36" s="8" t="s">
        <v>18</v>
      </c>
      <c r="F36" s="9"/>
      <c r="G36" s="60"/>
    </row>
    <row r="37" spans="1:7" ht="11.85" customHeight="1">
      <c r="A37" s="67"/>
      <c r="B37" s="10"/>
      <c r="C37" s="8">
        <v>81</v>
      </c>
      <c r="D37" s="8">
        <v>1200</v>
      </c>
      <c r="E37" s="7"/>
      <c r="F37" s="11"/>
      <c r="G37" s="60"/>
    </row>
    <row r="38" spans="1:7" ht="11.85" customHeight="1">
      <c r="A38" s="67"/>
      <c r="B38" s="10"/>
      <c r="C38" s="8">
        <v>81</v>
      </c>
      <c r="D38" s="8">
        <v>1925</v>
      </c>
      <c r="E38" s="7"/>
      <c r="F38" s="9"/>
      <c r="G38" s="60"/>
    </row>
    <row r="39" spans="1:7" ht="11.85" customHeight="1">
      <c r="A39" s="67"/>
      <c r="B39" s="10"/>
      <c r="C39" s="8">
        <v>86</v>
      </c>
      <c r="D39" s="8">
        <v>2300</v>
      </c>
      <c r="E39" s="7"/>
      <c r="F39" s="9"/>
      <c r="G39" s="60"/>
    </row>
    <row r="40" spans="1:7" ht="11.85" customHeight="1">
      <c r="A40" s="67"/>
      <c r="B40" s="10"/>
      <c r="C40" s="8">
        <v>90</v>
      </c>
      <c r="D40" s="8">
        <v>2600</v>
      </c>
      <c r="E40" s="7"/>
      <c r="F40" s="9"/>
      <c r="G40" s="60"/>
    </row>
    <row r="41" spans="1:7" ht="11.85" customHeight="1">
      <c r="A41" s="67"/>
      <c r="B41" s="10"/>
      <c r="C41" s="8">
        <v>95.9</v>
      </c>
      <c r="D41" s="8">
        <v>2600</v>
      </c>
      <c r="E41" s="7"/>
      <c r="F41" s="9"/>
      <c r="G41" s="60"/>
    </row>
    <row r="42" spans="1:7" ht="11.85" customHeight="1">
      <c r="A42" s="67"/>
      <c r="B42" s="10"/>
      <c r="C42" s="8">
        <v>95.9</v>
      </c>
      <c r="D42" s="8">
        <v>1200</v>
      </c>
      <c r="E42" s="7"/>
      <c r="F42" s="9"/>
      <c r="G42" s="60"/>
    </row>
    <row r="43" spans="1:7" ht="11.85" customHeight="1">
      <c r="A43" s="67"/>
      <c r="B43" s="6"/>
      <c r="C43" s="7"/>
      <c r="D43" s="8"/>
      <c r="E43" s="8"/>
      <c r="F43" s="9"/>
      <c r="G43" s="60"/>
    </row>
    <row r="44" spans="1:7" ht="11.85" customHeight="1">
      <c r="A44" s="67"/>
      <c r="B44" s="6"/>
      <c r="C44" s="7"/>
      <c r="D44" s="8"/>
      <c r="E44" s="8"/>
      <c r="F44" s="9"/>
      <c r="G44" s="60"/>
    </row>
    <row r="45" spans="1:7" ht="11.85" customHeight="1">
      <c r="A45" s="67"/>
      <c r="B45" s="6"/>
      <c r="C45" s="7"/>
      <c r="D45" s="8"/>
      <c r="E45" s="8"/>
      <c r="F45" s="9"/>
      <c r="G45" s="60"/>
    </row>
    <row r="46" spans="1:7">
      <c r="A46" s="67"/>
      <c r="B46" s="6"/>
      <c r="C46" s="7"/>
      <c r="D46" s="8"/>
      <c r="E46" s="8"/>
      <c r="F46" s="9"/>
      <c r="G46" s="60"/>
    </row>
    <row r="47" spans="1:7">
      <c r="A47" s="67"/>
      <c r="B47" s="6"/>
      <c r="C47" s="7"/>
      <c r="D47" s="8"/>
      <c r="E47" s="8"/>
      <c r="F47" s="9"/>
      <c r="G47" s="60"/>
    </row>
    <row r="48" spans="1:7">
      <c r="A48" s="67"/>
      <c r="B48" s="6"/>
      <c r="C48" s="7"/>
      <c r="D48" s="8"/>
      <c r="E48" s="8"/>
      <c r="F48" s="9"/>
      <c r="G48" s="60"/>
    </row>
    <row r="49" spans="1:7">
      <c r="A49" s="67"/>
      <c r="B49" s="6"/>
      <c r="C49" s="7"/>
      <c r="D49" s="8"/>
      <c r="E49" s="8"/>
      <c r="F49" s="9"/>
      <c r="G49" s="60"/>
    </row>
    <row r="50" spans="1:7">
      <c r="A50" s="67"/>
      <c r="B50" s="6"/>
      <c r="C50" s="7"/>
      <c r="D50" s="8"/>
      <c r="E50" s="8"/>
      <c r="F50" s="9"/>
      <c r="G50" s="60"/>
    </row>
    <row r="51" spans="1:7">
      <c r="A51" s="67"/>
      <c r="B51" s="6"/>
      <c r="C51" s="7"/>
      <c r="D51" s="8"/>
      <c r="E51" s="8"/>
      <c r="F51" s="9"/>
      <c r="G51" s="60"/>
    </row>
    <row r="52" spans="1:7">
      <c r="A52" s="67"/>
      <c r="B52" s="6"/>
      <c r="C52" s="7"/>
      <c r="D52" s="8"/>
      <c r="E52" s="8"/>
      <c r="F52" s="9"/>
      <c r="G52" s="60"/>
    </row>
    <row r="53" spans="1:7">
      <c r="A53" s="67"/>
      <c r="B53" s="6"/>
      <c r="C53" s="7"/>
      <c r="D53" s="8"/>
      <c r="E53" s="8"/>
      <c r="F53" s="9"/>
      <c r="G53" s="60"/>
    </row>
    <row r="54" spans="1:7">
      <c r="A54" s="67"/>
      <c r="B54" s="6"/>
      <c r="C54" s="7"/>
      <c r="D54" s="8"/>
      <c r="E54" s="8"/>
      <c r="F54" s="9"/>
      <c r="G54" s="60"/>
    </row>
    <row r="55" spans="1:7">
      <c r="A55" s="67"/>
      <c r="B55" s="6"/>
      <c r="C55" s="7"/>
      <c r="D55" s="8"/>
      <c r="E55" s="8"/>
      <c r="F55" s="9"/>
      <c r="G55" s="60"/>
    </row>
    <row r="56" spans="1:7">
      <c r="A56" s="67"/>
      <c r="B56" s="6"/>
      <c r="C56" s="7"/>
      <c r="D56" s="8"/>
      <c r="E56" s="8"/>
      <c r="F56" s="9"/>
      <c r="G56" s="60"/>
    </row>
    <row r="57" spans="1:7">
      <c r="A57" s="67"/>
      <c r="B57" s="6"/>
      <c r="C57" s="7"/>
      <c r="D57" s="8"/>
      <c r="E57" s="8"/>
      <c r="F57" s="9"/>
      <c r="G57" s="60"/>
    </row>
    <row r="58" spans="1:7">
      <c r="A58" s="67"/>
      <c r="B58" s="6"/>
      <c r="C58" s="7"/>
      <c r="D58" s="8"/>
      <c r="E58" s="8"/>
      <c r="F58" s="9"/>
      <c r="G58" s="60"/>
    </row>
    <row r="59" spans="1:7">
      <c r="A59" s="67"/>
      <c r="B59" s="6"/>
      <c r="C59" s="7"/>
      <c r="D59" s="8"/>
      <c r="E59" s="8"/>
      <c r="F59" s="9"/>
      <c r="G59" s="60"/>
    </row>
    <row r="60" spans="1:7" ht="12.75" thickBot="1">
      <c r="A60" s="67"/>
      <c r="B60" s="12"/>
      <c r="C60" s="13"/>
      <c r="D60" s="14"/>
      <c r="E60" s="14"/>
      <c r="F60" s="15"/>
      <c r="G60" s="60"/>
    </row>
    <row r="61" spans="1:7" ht="21" customHeight="1" thickBot="1">
      <c r="A61" s="64" t="s">
        <v>41</v>
      </c>
      <c r="B61" s="65"/>
      <c r="C61" s="65"/>
      <c r="D61" s="65"/>
      <c r="E61" s="65"/>
      <c r="F61" s="65"/>
      <c r="G61" s="66"/>
    </row>
  </sheetData>
  <sheetProtection algorithmName="SHA-512" hashValue="U+uzcee03X59+iFBjBtR7TdYqLdUfOYR5lQAPzHrJRdXGimEhLmrNirxf9qarVDcdGbXJ+2IpABRoaaF38sS+g==" saltValue="Z+jWDmY6qk7iJwv8XoInZg==" spinCount="100000" sheet="1" objects="1" scenarios="1" selectLockedCells="1"/>
  <mergeCells count="10">
    <mergeCell ref="G2:G60"/>
    <mergeCell ref="A1:G1"/>
    <mergeCell ref="A61:G61"/>
    <mergeCell ref="A2:A60"/>
    <mergeCell ref="D2:F2"/>
    <mergeCell ref="B2:C2"/>
    <mergeCell ref="B3:C3"/>
    <mergeCell ref="B11:C11"/>
    <mergeCell ref="B4:C4"/>
    <mergeCell ref="B10:C10"/>
  </mergeCells>
  <conditionalFormatting sqref="B11:C11">
    <cfRule type="cellIs" dxfId="11" priority="12" stopIfTrue="1" operator="lessThan">
      <formula>0</formula>
    </cfRule>
    <cfRule type="cellIs" dxfId="10" priority="13" stopIfTrue="1" operator="greaterThanOrEqual">
      <formula>0</formula>
    </cfRule>
  </conditionalFormatting>
  <conditionalFormatting sqref="C14">
    <cfRule type="cellIs" dxfId="0" priority="11" stopIfTrue="1" operator="greaterThan">
      <formula>48</formula>
    </cfRule>
  </conditionalFormatting>
  <conditionalFormatting sqref="D17">
    <cfRule type="cellIs" dxfId="9" priority="10" stopIfTrue="1" operator="greaterThan">
      <formula>200</formula>
    </cfRule>
  </conditionalFormatting>
  <conditionalFormatting sqref="C19">
    <cfRule type="cellIs" dxfId="8" priority="3" stopIfTrue="1" operator="greaterThan">
      <formula>$C$14</formula>
    </cfRule>
  </conditionalFormatting>
  <conditionalFormatting sqref="D18 D20">
    <cfRule type="cellIs" dxfId="7" priority="7" stopIfTrue="1" operator="lessThan">
      <formula>2600</formula>
    </cfRule>
    <cfRule type="cellIs" dxfId="6" priority="8" stopIfTrue="1" operator="greaterThan">
      <formula>2600</formula>
    </cfRule>
  </conditionalFormatting>
  <conditionalFormatting sqref="E18 E20">
    <cfRule type="cellIs" dxfId="5" priority="4" stopIfTrue="1" operator="between">
      <formula>81</formula>
      <formula>95.9</formula>
    </cfRule>
    <cfRule type="cellIs" dxfId="4" priority="5" stopIfTrue="1" operator="lessThan">
      <formula>81</formula>
    </cfRule>
    <cfRule type="cellIs" dxfId="3" priority="6" stopIfTrue="1" operator="greaterThan">
      <formula>95.9</formula>
    </cfRule>
  </conditionalFormatting>
  <conditionalFormatting sqref="F28">
    <cfRule type="cellIs" dxfId="2" priority="2" stopIfTrue="1" operator="lessThan">
      <formula>0</formula>
    </cfRule>
  </conditionalFormatting>
  <conditionalFormatting sqref="F31">
    <cfRule type="cellIs" dxfId="1" priority="1" stopIfTrue="1" operator="lessThan">
      <formula>0</formula>
    </cfRule>
  </conditionalFormatting>
  <pageMargins left="0.74791666666666667" right="0.74791666666666667" top="0.98402777777777772" bottom="0.98402777777777772" header="0.51180555555555551" footer="0.51180555555555551"/>
  <pageSetup scale="9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W&amp;B</vt:lpstr>
      <vt:lpstr>'W&amp;B'!Print_Area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Lake Elmo Aero</cp:lastModifiedBy>
  <cp:lastPrinted>2020-06-10T19:04:12Z</cp:lastPrinted>
  <dcterms:created xsi:type="dcterms:W3CDTF">2018-12-14T16:46:46Z</dcterms:created>
  <dcterms:modified xsi:type="dcterms:W3CDTF">2020-08-24T17:00:23Z</dcterms:modified>
</cp:coreProperties>
</file>